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228"/>
  <workbookPr defaultThemeVersion="124226"/>
  <mc:AlternateContent xmlns:mc="http://schemas.openxmlformats.org/markup-compatibility/2006">
    <mc:Choice Requires="x15">
      <x15ac:absPath xmlns:x15ac="http://schemas.microsoft.com/office/spreadsheetml/2010/11/ac" url="https://investigo-my.sharepoint.com/personal/bhavesh_dhanak_investigo_co_uk/Documents/Bhavesh/Calculators/From Oct-2014/"/>
    </mc:Choice>
  </mc:AlternateContent>
  <xr:revisionPtr revIDLastSave="20" documentId="13_ncr:1_{FB11BDE9-79CA-4299-A5C0-1B9D15261F93}" xr6:coauthVersionLast="47" xr6:coauthVersionMax="47" xr10:uidLastSave="{2D5947A3-A24B-457D-A42E-E4E58EAB31A0}"/>
  <bookViews>
    <workbookView xWindow="-120" yWindow="-120" windowWidth="24240" windowHeight="13140" xr2:uid="{00000000-000D-0000-FFFF-FFFF00000000}"/>
  </bookViews>
  <sheets>
    <sheet name="Perm Scheme Calculator" sheetId="4" r:id="rId1"/>
  </sheets>
  <definedNames>
    <definedName name="_xlnm.Print_Area" localSheetId="0">'Perm Scheme Calculator'!$B$2:$AF$41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29" i="4" l="1"/>
  <c r="N29" i="4" s="1"/>
  <c r="M28" i="4"/>
  <c r="N28" i="4" s="1"/>
  <c r="M27" i="4"/>
  <c r="N27" i="4" s="1"/>
  <c r="M26" i="4"/>
  <c r="N26" i="4" s="1"/>
  <c r="M25" i="4"/>
  <c r="N25" i="4" s="1"/>
  <c r="AA2" i="4" l="1"/>
  <c r="J28" i="4" l="1"/>
  <c r="E15" i="4" l="1"/>
  <c r="E19" i="4"/>
  <c r="E29" i="4" l="1"/>
  <c r="J20" i="4"/>
  <c r="J19" i="4"/>
  <c r="J18" i="4"/>
  <c r="K16" i="4"/>
  <c r="U2" i="4" s="1"/>
  <c r="K19" i="4"/>
  <c r="K18" i="4"/>
  <c r="K17" i="4"/>
  <c r="D12" i="4"/>
  <c r="E27" i="4"/>
  <c r="E23" i="4"/>
  <c r="J17" i="4"/>
  <c r="X6" i="4" l="1"/>
  <c r="R6" i="4" s="1"/>
  <c r="V6" i="4"/>
  <c r="P6" i="4" s="1"/>
  <c r="W6" i="4"/>
  <c r="Q6" i="4" s="1"/>
  <c r="U6" i="4"/>
  <c r="O6" i="4" s="1"/>
  <c r="AA4" i="4"/>
  <c r="Z5" i="4" s="1"/>
  <c r="AA5" i="4"/>
  <c r="Z6" i="4" s="1"/>
  <c r="O2" i="4"/>
  <c r="AA3" i="4"/>
  <c r="D13" i="4"/>
  <c r="D14" i="4" l="1"/>
  <c r="V2" i="4"/>
  <c r="P2" i="4" s="1"/>
  <c r="W5" i="4"/>
  <c r="Q5" i="4" s="1"/>
  <c r="Z3" i="4"/>
  <c r="U3" i="4" s="1"/>
  <c r="O3" i="4" s="1"/>
  <c r="W2" i="4"/>
  <c r="Q2" i="4" s="1"/>
  <c r="U5" i="4"/>
  <c r="O5" i="4" s="1"/>
  <c r="X5" i="4"/>
  <c r="R5" i="4" s="1"/>
  <c r="V5" i="4"/>
  <c r="P5" i="4" s="1"/>
  <c r="X2" i="4"/>
  <c r="R2" i="4" s="1"/>
  <c r="Z4" i="4"/>
  <c r="V4" i="4" s="1"/>
  <c r="P4" i="4" s="1"/>
  <c r="X3" i="4" l="1"/>
  <c r="R3" i="4" s="1"/>
  <c r="D16" i="4"/>
  <c r="X4" i="4"/>
  <c r="R4" i="4" s="1"/>
  <c r="V3" i="4"/>
  <c r="P3" i="4" s="1"/>
  <c r="P7" i="4" s="1"/>
  <c r="F19" i="4" s="1"/>
  <c r="W3" i="4"/>
  <c r="Q3" i="4" s="1"/>
  <c r="U4" i="4"/>
  <c r="O4" i="4" s="1"/>
  <c r="O7" i="4" s="1"/>
  <c r="F15" i="4" s="1"/>
  <c r="W4" i="4"/>
  <c r="Q4" i="4" s="1"/>
  <c r="D17" i="4" l="1"/>
  <c r="D18" i="4" s="1"/>
  <c r="D29" i="4"/>
  <c r="F29" i="4"/>
  <c r="R7" i="4"/>
  <c r="F27" i="4" s="1"/>
  <c r="Q7" i="4"/>
  <c r="F23" i="4" s="1"/>
  <c r="F33" i="4" l="1"/>
  <c r="O14" i="4" l="1"/>
  <c r="P14" i="4" s="1"/>
  <c r="O12" i="4"/>
  <c r="P12" i="4" s="1"/>
  <c r="O16" i="4"/>
  <c r="O13" i="4"/>
  <c r="P13" i="4" s="1"/>
  <c r="O15" i="4"/>
  <c r="P15" i="4" s="1"/>
  <c r="F34" i="4"/>
  <c r="P16" i="4" l="1"/>
  <c r="P17" i="4" s="1"/>
  <c r="F37" i="4" s="1"/>
  <c r="O17" i="4"/>
  <c r="F39" i="4" l="1"/>
  <c r="F41" i="4" s="1"/>
</calcChain>
</file>

<file path=xl/sharedStrings.xml><?xml version="1.0" encoding="utf-8"?>
<sst xmlns="http://schemas.openxmlformats.org/spreadsheetml/2006/main" count="76" uniqueCount="57">
  <si>
    <t>Notes:</t>
  </si>
  <si>
    <t>P&amp;L</t>
  </si>
  <si>
    <t>Basic  salary</t>
  </si>
  <si>
    <t>Net fee income</t>
  </si>
  <si>
    <t>Commission</t>
  </si>
  <si>
    <t>month</t>
  </si>
  <si>
    <t>(perm/contract)</t>
  </si>
  <si>
    <t>payable</t>
  </si>
  <si>
    <t xml:space="preserve">Platinum scheme bandings </t>
  </si>
  <si>
    <t>Net temp fee (perm/contract)</t>
  </si>
  <si>
    <t>Comm.%</t>
  </si>
  <si>
    <t xml:space="preserve">to </t>
  </si>
  <si>
    <t>over</t>
  </si>
  <si>
    <t xml:space="preserve">Commission Bandings </t>
  </si>
  <si>
    <t>A</t>
  </si>
  <si>
    <t>B</t>
  </si>
  <si>
    <t>C</t>
  </si>
  <si>
    <t>D</t>
  </si>
  <si>
    <t>+</t>
  </si>
  <si>
    <t>% OF BILLINGS</t>
  </si>
  <si>
    <t>Q1</t>
  </si>
  <si>
    <t>Q2</t>
  </si>
  <si>
    <t>Q3</t>
  </si>
  <si>
    <t>Q4</t>
  </si>
  <si>
    <t>January</t>
  </si>
  <si>
    <t>February</t>
  </si>
  <si>
    <t>March</t>
  </si>
  <si>
    <t>April</t>
  </si>
  <si>
    <t>May</t>
  </si>
  <si>
    <t>June</t>
  </si>
  <si>
    <t>Annual Salary</t>
  </si>
  <si>
    <t>INSERT/AMEND DETAILS ON BLUE CELLS</t>
  </si>
  <si>
    <t>to</t>
  </si>
  <si>
    <t>Commission Bands</t>
  </si>
  <si>
    <t>Platinum Top up</t>
  </si>
  <si>
    <t>Apr, May, Jun</t>
  </si>
  <si>
    <t>Jul. Aug, Sep</t>
  </si>
  <si>
    <t>Month</t>
  </si>
  <si>
    <t>Input your annual salary and NFI in the blue highlighted cells</t>
  </si>
  <si>
    <t>Month1</t>
  </si>
  <si>
    <t>Month2</t>
  </si>
  <si>
    <t>Month3</t>
  </si>
  <si>
    <t>Month4</t>
  </si>
  <si>
    <t>Month5</t>
  </si>
  <si>
    <t>Month6</t>
  </si>
  <si>
    <t>Mths 4,5 &amp; 6</t>
  </si>
  <si>
    <t>Mths 7, 8 &amp; 9</t>
  </si>
  <si>
    <t>PC or SPC</t>
  </si>
  <si>
    <t>YES</t>
  </si>
  <si>
    <t>NO</t>
  </si>
  <si>
    <t>Select if Principal Consultant or Snr Principal Consultant</t>
  </si>
  <si>
    <t>Note: This calculator is for illustration purposes only.  The payment and basis for all bonus and commission calculations will be subject to such conditions as Investigo may in its absolute discretion determine from time to time.</t>
  </si>
  <si>
    <t>Salary and commissions for the 6 months</t>
  </si>
  <si>
    <t>Total pay for the 6 months (Salary, Comm + Platinum)</t>
  </si>
  <si>
    <t>Commission calculator - PERM scheme [6 monthly]</t>
  </si>
  <si>
    <t>Mths 7 to 12</t>
  </si>
  <si>
    <r>
      <t xml:space="preserve">PLATINUM TOP UP BONUS </t>
    </r>
    <r>
      <rPr>
        <b/>
        <sz val="9"/>
        <color theme="1"/>
        <rFont val="Calibri"/>
        <family val="2"/>
        <scheme val="minor"/>
      </rPr>
      <t>(paid in 6 equal instalments)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</si>
</sst>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Red]\-&quot;£&quot;#,##0"/>
    <numFmt numFmtId="8" formatCode="&quot;£&quot;#,##0.00;[Red]\-&quot;£&quot;#,##0.00"/>
    <numFmt numFmtId="164" formatCode="&quot;£&quot;#,##0"/>
    <numFmt numFmtId="165" formatCode="&quot;£&quot;#,##0.00"/>
    <numFmt numFmtId="166" formatCode="0.0%"/>
  </numFmts>
  <fonts count="11" x14ac:knownFonts="1">
    <font>
      <sz val="11"/>
      <color theme="1"/>
      <name val="Calibri"/>
      <family val="2"/>
      <scheme val="minor"/>
    </font>
    <font>
      <b/>
      <sz val="11"/>
      <color theme="1"/>
      <name val="Calibri"/>
      <family val="2"/>
      <scheme val="minor"/>
    </font>
    <font>
      <b/>
      <sz val="12"/>
      <color theme="3" tint="0.79998168889431442"/>
      <name val="Calibri"/>
      <family val="2"/>
      <scheme val="minor"/>
    </font>
    <font>
      <sz val="11"/>
      <color theme="3" tint="0.79998168889431442"/>
      <name val="Calibri"/>
      <family val="2"/>
      <scheme val="minor"/>
    </font>
    <font>
      <b/>
      <sz val="14"/>
      <color theme="1"/>
      <name val="Calibri"/>
      <family val="2"/>
      <scheme val="minor"/>
    </font>
    <font>
      <sz val="11"/>
      <color theme="1"/>
      <name val="Calibri"/>
      <family val="2"/>
      <scheme val="minor"/>
    </font>
    <font>
      <b/>
      <sz val="14"/>
      <color theme="3" tint="0.79998168889431442"/>
      <name val="Calibri"/>
      <family val="2"/>
      <scheme val="minor"/>
    </font>
    <font>
      <sz val="11"/>
      <color theme="0"/>
      <name val="Calibri"/>
      <family val="2"/>
      <scheme val="minor"/>
    </font>
    <font>
      <b/>
      <i/>
      <sz val="10"/>
      <color theme="3"/>
      <name val="Calibri"/>
      <family val="2"/>
      <scheme val="minor"/>
    </font>
    <font>
      <b/>
      <sz val="12"/>
      <color theme="1"/>
      <name val="Calibri"/>
      <family val="2"/>
      <scheme val="minor"/>
    </font>
    <font>
      <b/>
      <sz val="9"/>
      <color theme="1"/>
      <name val="Calibri"/>
      <family val="2"/>
      <scheme val="minor"/>
    </font>
  </fonts>
  <fills count="8">
    <fill>
      <patternFill patternType="none"/>
    </fill>
    <fill>
      <patternFill patternType="gray125"/>
    </fill>
    <fill>
      <patternFill patternType="solid">
        <fgColor theme="1"/>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theme="0"/>
        <bgColor indexed="64"/>
      </patternFill>
    </fill>
    <fill>
      <patternFill patternType="solid">
        <fgColor rgb="FFFFFF99"/>
        <bgColor indexed="64"/>
      </patternFill>
    </fill>
    <fill>
      <patternFill patternType="solid">
        <fgColor theme="0" tint="-0.249977111117893"/>
        <bgColor indexed="64"/>
      </patternFill>
    </fill>
  </fills>
  <borders count="37">
    <border>
      <left/>
      <right/>
      <top/>
      <bottom/>
      <diagonal/>
    </border>
    <border>
      <left style="medium">
        <color indexed="64"/>
      </left>
      <right style="thin">
        <color indexed="64"/>
      </right>
      <top style="medium">
        <color indexed="64"/>
      </top>
      <bottom/>
      <diagonal/>
    </border>
    <border>
      <left/>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medium">
        <color indexed="64"/>
      </left>
      <right style="thin">
        <color indexed="64"/>
      </right>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style="medium">
        <color indexed="64"/>
      </left>
      <right style="thin">
        <color indexed="64"/>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medium">
        <color indexed="64"/>
      </bottom>
      <diagonal/>
    </border>
    <border>
      <left style="medium">
        <color indexed="64"/>
      </left>
      <right/>
      <top/>
      <bottom style="medium">
        <color indexed="64"/>
      </bottom>
      <diagonal/>
    </border>
    <border>
      <left style="thin">
        <color auto="1"/>
      </left>
      <right/>
      <top/>
      <bottom/>
      <diagonal/>
    </border>
    <border>
      <left/>
      <right style="thin">
        <color auto="1"/>
      </right>
      <top/>
      <bottom/>
      <diagonal/>
    </border>
    <border>
      <left/>
      <right style="thin">
        <color auto="1"/>
      </right>
      <top/>
      <bottom style="thin">
        <color auto="1"/>
      </bottom>
      <diagonal/>
    </border>
    <border>
      <left style="medium">
        <color indexed="64"/>
      </left>
      <right/>
      <top style="medium">
        <color indexed="64"/>
      </top>
      <bottom/>
      <diagonal/>
    </border>
    <border>
      <left style="medium">
        <color indexed="64"/>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top style="thin">
        <color indexed="64"/>
      </top>
      <bottom style="medium">
        <color indexed="64"/>
      </bottom>
      <diagonal/>
    </border>
    <border>
      <left style="medium">
        <color indexed="64"/>
      </left>
      <right/>
      <top style="thin">
        <color indexed="64"/>
      </top>
      <bottom/>
      <diagonal/>
    </border>
    <border>
      <left style="thin">
        <color indexed="64"/>
      </left>
      <right style="thin">
        <color indexed="64"/>
      </right>
      <top/>
      <bottom style="thin">
        <color indexed="64"/>
      </bottom>
      <diagonal/>
    </border>
    <border>
      <left/>
      <right/>
      <top style="medium">
        <color indexed="64"/>
      </top>
      <bottom style="medium">
        <color indexed="64"/>
      </bottom>
      <diagonal/>
    </border>
  </borders>
  <cellStyleXfs count="2">
    <xf numFmtId="0" fontId="0" fillId="0" borderId="0"/>
    <xf numFmtId="9" fontId="5" fillId="0" borderId="0" applyFont="0" applyFill="0" applyBorder="0" applyAlignment="0" applyProtection="0"/>
  </cellStyleXfs>
  <cellXfs count="153">
    <xf numFmtId="0" fontId="0" fillId="0" borderId="0" xfId="0"/>
    <xf numFmtId="164" fontId="0" fillId="4" borderId="11" xfId="0" applyNumberFormat="1" applyFill="1" applyBorder="1" applyProtection="1">
      <protection locked="0"/>
    </xf>
    <xf numFmtId="164" fontId="0" fillId="4" borderId="32" xfId="0" applyNumberFormat="1" applyFill="1" applyBorder="1" applyProtection="1">
      <protection locked="0"/>
    </xf>
    <xf numFmtId="164" fontId="1" fillId="4" borderId="21" xfId="0" applyNumberFormat="1" applyFont="1" applyFill="1" applyBorder="1" applyProtection="1">
      <protection locked="0"/>
    </xf>
    <xf numFmtId="0" fontId="0" fillId="5" borderId="0" xfId="0" applyFill="1" applyProtection="1"/>
    <xf numFmtId="4" fontId="0" fillId="5" borderId="0" xfId="0" applyNumberFormat="1" applyFill="1" applyProtection="1"/>
    <xf numFmtId="0" fontId="1" fillId="5" borderId="0" xfId="0" applyFont="1" applyFill="1" applyAlignment="1" applyProtection="1">
      <alignment horizontal="right"/>
    </xf>
    <xf numFmtId="0" fontId="6" fillId="2" borderId="0" xfId="0" applyFont="1" applyFill="1" applyProtection="1"/>
    <xf numFmtId="0" fontId="3" fillId="2" borderId="0" xfId="0" applyFont="1" applyFill="1" applyProtection="1"/>
    <xf numFmtId="164" fontId="0" fillId="5" borderId="27" xfId="0" applyNumberFormat="1" applyFill="1" applyBorder="1" applyAlignment="1" applyProtection="1">
      <alignment horizontal="left" wrapText="1"/>
    </xf>
    <xf numFmtId="4" fontId="0" fillId="5" borderId="2" xfId="0" applyNumberFormat="1" applyFill="1" applyBorder="1" applyAlignment="1" applyProtection="1">
      <alignment horizontal="left" wrapText="1"/>
    </xf>
    <xf numFmtId="164" fontId="0" fillId="5" borderId="2" xfId="0" applyNumberFormat="1" applyFill="1" applyBorder="1" applyAlignment="1" applyProtection="1">
      <alignment horizontal="left" wrapText="1"/>
    </xf>
    <xf numFmtId="164" fontId="0" fillId="5" borderId="4" xfId="0" applyNumberFormat="1" applyFill="1" applyBorder="1" applyAlignment="1" applyProtection="1">
      <alignment horizontal="left" wrapText="1"/>
    </xf>
    <xf numFmtId="165" fontId="0" fillId="5" borderId="0" xfId="0" applyNumberFormat="1" applyFill="1" applyProtection="1"/>
    <xf numFmtId="165" fontId="0" fillId="5" borderId="0" xfId="0" applyNumberFormat="1" applyFill="1" applyBorder="1" applyProtection="1"/>
    <xf numFmtId="0" fontId="2" fillId="2" borderId="0" xfId="0" applyFont="1" applyFill="1" applyProtection="1"/>
    <xf numFmtId="0" fontId="1" fillId="5" borderId="0" xfId="0" applyFont="1" applyFill="1" applyProtection="1"/>
    <xf numFmtId="164" fontId="0" fillId="5" borderId="28" xfId="0" applyNumberFormat="1" applyFill="1" applyBorder="1" applyAlignment="1" applyProtection="1">
      <alignment horizontal="left" wrapText="1"/>
    </xf>
    <xf numFmtId="4" fontId="0" fillId="5" borderId="0" xfId="0" applyNumberFormat="1" applyFill="1" applyBorder="1" applyAlignment="1" applyProtection="1">
      <alignment horizontal="left" wrapText="1"/>
    </xf>
    <xf numFmtId="164" fontId="0" fillId="5" borderId="0" xfId="0" applyNumberFormat="1" applyFill="1" applyBorder="1" applyAlignment="1" applyProtection="1">
      <alignment horizontal="left" wrapText="1"/>
    </xf>
    <xf numFmtId="164" fontId="0" fillId="5" borderId="10" xfId="0" applyNumberFormat="1" applyFill="1" applyBorder="1" applyAlignment="1" applyProtection="1">
      <alignment horizontal="left" wrapText="1"/>
    </xf>
    <xf numFmtId="0" fontId="1" fillId="3" borderId="1" xfId="0" applyFont="1" applyFill="1" applyBorder="1" applyAlignment="1" applyProtection="1">
      <alignment horizontal="center"/>
    </xf>
    <xf numFmtId="0" fontId="0" fillId="3" borderId="2" xfId="0" applyFill="1" applyBorder="1" applyProtection="1"/>
    <xf numFmtId="0" fontId="1" fillId="3" borderId="3" xfId="0" applyFont="1" applyFill="1" applyBorder="1" applyAlignment="1" applyProtection="1">
      <alignment horizontal="center"/>
    </xf>
    <xf numFmtId="0" fontId="1" fillId="3" borderId="4" xfId="0" applyFont="1" applyFill="1" applyBorder="1" applyAlignment="1" applyProtection="1">
      <alignment horizontal="center"/>
    </xf>
    <xf numFmtId="0" fontId="1" fillId="5" borderId="0" xfId="0" quotePrefix="1" applyFont="1" applyFill="1" applyBorder="1" applyAlignment="1" applyProtection="1">
      <alignment horizontal="right"/>
    </xf>
    <xf numFmtId="0" fontId="1" fillId="5" borderId="0" xfId="0" applyFont="1" applyFill="1" applyBorder="1" applyAlignment="1" applyProtection="1">
      <alignment horizontal="left"/>
    </xf>
    <xf numFmtId="0" fontId="1" fillId="4" borderId="0" xfId="0" applyFont="1" applyFill="1" applyProtection="1"/>
    <xf numFmtId="165" fontId="0" fillId="4" borderId="0" xfId="0" applyNumberFormat="1" applyFill="1" applyProtection="1"/>
    <xf numFmtId="0" fontId="0" fillId="4" borderId="0" xfId="0" applyFill="1" applyProtection="1"/>
    <xf numFmtId="165" fontId="0" fillId="4" borderId="0" xfId="0" applyNumberFormat="1" applyFill="1" applyBorder="1" applyProtection="1"/>
    <xf numFmtId="0" fontId="1" fillId="3" borderId="5" xfId="0" applyFont="1" applyFill="1" applyBorder="1" applyAlignment="1" applyProtection="1">
      <alignment horizontal="center"/>
    </xf>
    <xf numFmtId="0" fontId="0" fillId="3" borderId="6" xfId="0" applyFill="1" applyBorder="1" applyProtection="1"/>
    <xf numFmtId="0" fontId="1" fillId="3" borderId="7" xfId="0" applyFont="1" applyFill="1" applyBorder="1" applyAlignment="1" applyProtection="1">
      <alignment horizontal="center"/>
    </xf>
    <xf numFmtId="0" fontId="1" fillId="3" borderId="8" xfId="0" applyFont="1" applyFill="1" applyBorder="1" applyAlignment="1" applyProtection="1">
      <alignment horizontal="center"/>
    </xf>
    <xf numFmtId="0" fontId="0" fillId="5" borderId="0" xfId="0" applyFill="1" applyAlignment="1" applyProtection="1">
      <alignment horizontal="left" wrapText="1"/>
    </xf>
    <xf numFmtId="0" fontId="0" fillId="5" borderId="9" xfId="0" applyFill="1" applyBorder="1" applyProtection="1"/>
    <xf numFmtId="0" fontId="0" fillId="5" borderId="0" xfId="0" applyFill="1" applyBorder="1" applyProtection="1"/>
    <xf numFmtId="0" fontId="0" fillId="5" borderId="10" xfId="0" applyFill="1" applyBorder="1" applyProtection="1"/>
    <xf numFmtId="0" fontId="0" fillId="5" borderId="2" xfId="0" applyFill="1" applyBorder="1" applyProtection="1"/>
    <xf numFmtId="0" fontId="0" fillId="5" borderId="4" xfId="0" applyFill="1" applyBorder="1" applyProtection="1"/>
    <xf numFmtId="165" fontId="1" fillId="5" borderId="23" xfId="0" applyNumberFormat="1" applyFont="1" applyFill="1" applyBorder="1" applyProtection="1"/>
    <xf numFmtId="4" fontId="1" fillId="5" borderId="6" xfId="0" applyNumberFormat="1" applyFont="1" applyFill="1" applyBorder="1" applyProtection="1"/>
    <xf numFmtId="164" fontId="1" fillId="5" borderId="6" xfId="0" applyNumberFormat="1" applyFont="1" applyFill="1" applyBorder="1" applyProtection="1"/>
    <xf numFmtId="164" fontId="1" fillId="5" borderId="8" xfId="0" applyNumberFormat="1" applyFont="1" applyFill="1" applyBorder="1" applyProtection="1"/>
    <xf numFmtId="0" fontId="1" fillId="5" borderId="9" xfId="0" applyFont="1" applyFill="1" applyBorder="1" applyAlignment="1" applyProtection="1">
      <alignment horizontal="right"/>
    </xf>
    <xf numFmtId="164" fontId="1" fillId="4" borderId="21" xfId="0" applyNumberFormat="1" applyFont="1" applyFill="1" applyBorder="1" applyProtection="1"/>
    <xf numFmtId="0" fontId="0" fillId="5" borderId="0" xfId="0" applyFill="1" applyAlignment="1" applyProtection="1">
      <alignment horizontal="left"/>
    </xf>
    <xf numFmtId="0" fontId="1" fillId="5" borderId="0" xfId="0" applyFont="1" applyFill="1" applyAlignment="1" applyProtection="1">
      <alignment horizontal="left"/>
    </xf>
    <xf numFmtId="0" fontId="0" fillId="0" borderId="0" xfId="0" applyBorder="1" applyProtection="1"/>
    <xf numFmtId="0" fontId="0" fillId="5" borderId="15" xfId="0" applyFill="1" applyBorder="1" applyProtection="1"/>
    <xf numFmtId="6" fontId="0" fillId="4" borderId="17" xfId="0" applyNumberFormat="1" applyFill="1" applyBorder="1" applyProtection="1"/>
    <xf numFmtId="17" fontId="0" fillId="5" borderId="9" xfId="0" applyNumberFormat="1" applyFill="1" applyBorder="1" applyAlignment="1" applyProtection="1">
      <alignment horizontal="center"/>
    </xf>
    <xf numFmtId="164" fontId="0" fillId="3" borderId="11" xfId="0" applyNumberFormat="1" applyFill="1" applyBorder="1" applyProtection="1"/>
    <xf numFmtId="165" fontId="0" fillId="5" borderId="10" xfId="0" applyNumberFormat="1" applyFill="1" applyBorder="1" applyProtection="1"/>
    <xf numFmtId="0" fontId="0" fillId="5" borderId="24" xfId="0" applyFill="1" applyBorder="1" applyProtection="1"/>
    <xf numFmtId="6" fontId="0" fillId="4" borderId="25" xfId="0" applyNumberFormat="1" applyFill="1" applyBorder="1" applyProtection="1"/>
    <xf numFmtId="0" fontId="1" fillId="7" borderId="11" xfId="0" applyFont="1" applyFill="1" applyBorder="1" applyProtection="1"/>
    <xf numFmtId="0" fontId="1" fillId="5" borderId="10" xfId="0" applyFont="1" applyFill="1" applyBorder="1" applyProtection="1"/>
    <xf numFmtId="6" fontId="0" fillId="5" borderId="12" xfId="0" applyNumberFormat="1" applyFill="1" applyBorder="1" applyProtection="1"/>
    <xf numFmtId="0" fontId="0" fillId="5" borderId="13" xfId="0" applyFill="1" applyBorder="1" applyAlignment="1" applyProtection="1">
      <alignment horizontal="center"/>
    </xf>
    <xf numFmtId="6" fontId="0" fillId="5" borderId="13" xfId="0" applyNumberFormat="1" applyFill="1" applyBorder="1" applyProtection="1"/>
    <xf numFmtId="9" fontId="0" fillId="7" borderId="11" xfId="0" applyNumberFormat="1" applyFill="1" applyBorder="1" applyProtection="1"/>
    <xf numFmtId="17" fontId="1" fillId="5" borderId="10" xfId="0" quotePrefix="1" applyNumberFormat="1" applyFont="1" applyFill="1" applyBorder="1" applyProtection="1"/>
    <xf numFmtId="0" fontId="0" fillId="5" borderId="19" xfId="0" applyFill="1" applyBorder="1" applyProtection="1"/>
    <xf numFmtId="6" fontId="0" fillId="4" borderId="26" xfId="0" applyNumberFormat="1" applyFill="1" applyBorder="1" applyProtection="1"/>
    <xf numFmtId="17" fontId="1" fillId="5" borderId="9" xfId="0" applyNumberFormat="1" applyFont="1" applyFill="1" applyBorder="1" applyAlignment="1" applyProtection="1">
      <alignment horizontal="center"/>
    </xf>
    <xf numFmtId="164" fontId="0" fillId="3" borderId="12" xfId="0" applyNumberFormat="1" applyFill="1" applyBorder="1" applyProtection="1"/>
    <xf numFmtId="164" fontId="1" fillId="5" borderId="21" xfId="0" applyNumberFormat="1" applyFont="1" applyFill="1" applyBorder="1" applyProtection="1"/>
    <xf numFmtId="164" fontId="1" fillId="3" borderId="10" xfId="0" applyNumberFormat="1" applyFont="1" applyFill="1" applyBorder="1" applyProtection="1"/>
    <xf numFmtId="8" fontId="0" fillId="5" borderId="0" xfId="0" applyNumberFormat="1" applyFill="1" applyProtection="1"/>
    <xf numFmtId="165" fontId="1" fillId="5" borderId="10" xfId="0" applyNumberFormat="1" applyFont="1" applyFill="1" applyBorder="1" applyProtection="1"/>
    <xf numFmtId="164" fontId="0" fillId="5" borderId="15" xfId="0" applyNumberFormat="1" applyFill="1" applyBorder="1" applyProtection="1"/>
    <xf numFmtId="6" fontId="0" fillId="5" borderId="16" xfId="0" applyNumberFormat="1" applyFill="1" applyBorder="1" applyProtection="1"/>
    <xf numFmtId="10" fontId="0" fillId="4" borderId="17" xfId="0" applyNumberFormat="1" applyFill="1" applyBorder="1" applyProtection="1"/>
    <xf numFmtId="164" fontId="0" fillId="5" borderId="0" xfId="0" applyNumberFormat="1" applyFill="1" applyProtection="1"/>
    <xf numFmtId="6" fontId="0" fillId="5" borderId="24" xfId="0" applyNumberFormat="1" applyFill="1" applyBorder="1" applyProtection="1"/>
    <xf numFmtId="6" fontId="0" fillId="5" borderId="0" xfId="0" applyNumberFormat="1" applyFill="1" applyBorder="1" applyProtection="1"/>
    <xf numFmtId="10" fontId="0" fillId="4" borderId="25" xfId="0" applyNumberFormat="1" applyFill="1" applyBorder="1" applyProtection="1"/>
    <xf numFmtId="6" fontId="0" fillId="5" borderId="13" xfId="0" applyNumberFormat="1" applyFill="1" applyBorder="1" applyAlignment="1" applyProtection="1">
      <alignment horizontal="center"/>
    </xf>
    <xf numFmtId="6" fontId="0" fillId="5" borderId="19" xfId="0" applyNumberFormat="1" applyFill="1" applyBorder="1" applyProtection="1"/>
    <xf numFmtId="0" fontId="0" fillId="5" borderId="20" xfId="0" applyFill="1" applyBorder="1" applyAlignment="1" applyProtection="1">
      <alignment horizontal="center"/>
    </xf>
    <xf numFmtId="10" fontId="0" fillId="4" borderId="26" xfId="0" applyNumberFormat="1" applyFill="1" applyBorder="1" applyProtection="1"/>
    <xf numFmtId="164" fontId="0" fillId="5" borderId="0" xfId="0" applyNumberFormat="1" applyFill="1" applyBorder="1" applyProtection="1"/>
    <xf numFmtId="0" fontId="1" fillId="3" borderId="12" xfId="0" applyFont="1" applyFill="1" applyBorder="1" applyAlignment="1" applyProtection="1"/>
    <xf numFmtId="0" fontId="1" fillId="3" borderId="13" xfId="0" applyFont="1" applyFill="1" applyBorder="1" applyAlignment="1" applyProtection="1"/>
    <xf numFmtId="0" fontId="1" fillId="3" borderId="14" xfId="0" applyFont="1" applyFill="1" applyBorder="1" applyAlignment="1" applyProtection="1"/>
    <xf numFmtId="0" fontId="1" fillId="3" borderId="11" xfId="0" applyFont="1" applyFill="1" applyBorder="1" applyProtection="1"/>
    <xf numFmtId="0" fontId="1" fillId="3" borderId="15" xfId="0" applyFont="1" applyFill="1" applyBorder="1" applyAlignment="1" applyProtection="1"/>
    <xf numFmtId="0" fontId="1" fillId="3" borderId="16" xfId="0" applyFont="1" applyFill="1" applyBorder="1" applyAlignment="1" applyProtection="1"/>
    <xf numFmtId="0" fontId="1" fillId="3" borderId="17" xfId="0" applyFont="1" applyFill="1" applyBorder="1" applyProtection="1"/>
    <xf numFmtId="8" fontId="0" fillId="4" borderId="12" xfId="0" applyNumberFormat="1" applyFill="1" applyBorder="1" applyProtection="1"/>
    <xf numFmtId="0" fontId="0" fillId="4" borderId="13" xfId="0" applyFill="1" applyBorder="1" applyAlignment="1" applyProtection="1">
      <alignment horizontal="center"/>
    </xf>
    <xf numFmtId="8" fontId="0" fillId="4" borderId="13" xfId="0" applyNumberFormat="1" applyFill="1" applyBorder="1" applyProtection="1"/>
    <xf numFmtId="9" fontId="0" fillId="4" borderId="11" xfId="0" applyNumberFormat="1" applyFill="1" applyBorder="1" applyProtection="1"/>
    <xf numFmtId="17" fontId="0" fillId="5" borderId="18" xfId="0" applyNumberFormat="1" applyFill="1" applyBorder="1" applyProtection="1"/>
    <xf numFmtId="0" fontId="0" fillId="5" borderId="34" xfId="0" applyFill="1" applyBorder="1" applyProtection="1"/>
    <xf numFmtId="164" fontId="0" fillId="3" borderId="29" xfId="0" applyNumberFormat="1" applyFill="1" applyBorder="1" applyProtection="1"/>
    <xf numFmtId="164" fontId="1" fillId="3" borderId="31" xfId="0" applyNumberFormat="1" applyFont="1" applyFill="1" applyBorder="1" applyProtection="1"/>
    <xf numFmtId="164" fontId="1" fillId="3" borderId="30" xfId="0" applyNumberFormat="1" applyFont="1" applyFill="1" applyBorder="1" applyProtection="1"/>
    <xf numFmtId="8" fontId="0" fillId="4" borderId="19" xfId="0" applyNumberFormat="1" applyFill="1" applyBorder="1" applyProtection="1"/>
    <xf numFmtId="0" fontId="0" fillId="4" borderId="20" xfId="0" applyFill="1" applyBorder="1" applyAlignment="1" applyProtection="1">
      <alignment horizontal="center"/>
    </xf>
    <xf numFmtId="0" fontId="0" fillId="5" borderId="28" xfId="0" applyFill="1" applyBorder="1" applyProtection="1"/>
    <xf numFmtId="0" fontId="1" fillId="5" borderId="0" xfId="0" applyFont="1" applyFill="1" applyBorder="1" applyProtection="1"/>
    <xf numFmtId="17" fontId="0" fillId="5" borderId="28" xfId="0" applyNumberFormat="1" applyFill="1" applyBorder="1" applyProtection="1"/>
    <xf numFmtId="165" fontId="1" fillId="5" borderId="0" xfId="0" applyNumberFormat="1" applyFont="1" applyFill="1" applyBorder="1" applyProtection="1"/>
    <xf numFmtId="17" fontId="1" fillId="5" borderId="10" xfId="0" applyNumberFormat="1" applyFont="1" applyFill="1" applyBorder="1" applyProtection="1"/>
    <xf numFmtId="0" fontId="0" fillId="5" borderId="22" xfId="0" applyFill="1" applyBorder="1" applyProtection="1"/>
    <xf numFmtId="0" fontId="1" fillId="0" borderId="22" xfId="0" applyFont="1" applyBorder="1" applyProtection="1"/>
    <xf numFmtId="0" fontId="0" fillId="0" borderId="22" xfId="0" applyBorder="1" applyProtection="1"/>
    <xf numFmtId="164" fontId="4" fillId="3" borderId="21" xfId="0" applyNumberFormat="1" applyFont="1" applyFill="1" applyBorder="1" applyProtection="1"/>
    <xf numFmtId="0" fontId="0" fillId="5" borderId="23" xfId="0" applyFill="1" applyBorder="1" applyProtection="1"/>
    <xf numFmtId="0" fontId="0" fillId="5" borderId="6" xfId="0" applyFill="1" applyBorder="1" applyProtection="1"/>
    <xf numFmtId="0" fontId="1" fillId="5" borderId="6" xfId="0" applyFont="1" applyFill="1" applyBorder="1" applyProtection="1"/>
    <xf numFmtId="10" fontId="4" fillId="6" borderId="21" xfId="0" applyNumberFormat="1" applyFont="1" applyFill="1" applyBorder="1" applyProtection="1"/>
    <xf numFmtId="0" fontId="0" fillId="5" borderId="6" xfId="0" applyNumberFormat="1" applyFill="1" applyBorder="1" applyProtection="1"/>
    <xf numFmtId="0" fontId="0" fillId="5" borderId="8" xfId="0" applyNumberFormat="1" applyFill="1" applyBorder="1" applyProtection="1"/>
    <xf numFmtId="0" fontId="1" fillId="5" borderId="29" xfId="0" applyFont="1" applyFill="1" applyBorder="1" applyProtection="1"/>
    <xf numFmtId="0" fontId="0" fillId="5" borderId="30" xfId="0" applyFill="1" applyBorder="1" applyProtection="1"/>
    <xf numFmtId="164" fontId="1" fillId="3" borderId="21" xfId="0" applyNumberFormat="1" applyFont="1" applyFill="1" applyBorder="1" applyProtection="1"/>
    <xf numFmtId="9" fontId="0" fillId="0" borderId="0" xfId="1" applyFont="1" applyProtection="1"/>
    <xf numFmtId="0" fontId="0" fillId="0" borderId="0" xfId="0" applyProtection="1"/>
    <xf numFmtId="8" fontId="7" fillId="5" borderId="0" xfId="0" applyNumberFormat="1" applyFont="1" applyFill="1" applyBorder="1" applyProtection="1"/>
    <xf numFmtId="0" fontId="7" fillId="5" borderId="0" xfId="0" applyFont="1" applyFill="1" applyBorder="1" applyAlignment="1" applyProtection="1">
      <alignment horizontal="center"/>
    </xf>
    <xf numFmtId="6" fontId="7" fillId="5" borderId="0" xfId="0" applyNumberFormat="1" applyFont="1" applyFill="1" applyBorder="1" applyProtection="1"/>
    <xf numFmtId="9" fontId="7" fillId="5" borderId="0" xfId="0" applyNumberFormat="1" applyFont="1" applyFill="1" applyBorder="1" applyProtection="1"/>
    <xf numFmtId="4" fontId="0" fillId="5" borderId="15" xfId="0" applyNumberFormat="1" applyFill="1" applyBorder="1" applyProtection="1"/>
    <xf numFmtId="4" fontId="0" fillId="5" borderId="16" xfId="0" applyNumberFormat="1" applyFill="1" applyBorder="1" applyProtection="1"/>
    <xf numFmtId="0" fontId="0" fillId="5" borderId="16" xfId="0" applyFill="1" applyBorder="1" applyProtection="1"/>
    <xf numFmtId="0" fontId="0" fillId="5" borderId="17" xfId="0" applyFill="1" applyBorder="1" applyAlignment="1" applyProtection="1">
      <alignment horizontal="left"/>
    </xf>
    <xf numFmtId="4" fontId="0" fillId="5" borderId="24" xfId="0" applyNumberFormat="1" applyFill="1" applyBorder="1" applyProtection="1"/>
    <xf numFmtId="4" fontId="0" fillId="5" borderId="0" xfId="0" applyNumberFormat="1" applyFill="1" applyBorder="1" applyProtection="1"/>
    <xf numFmtId="0" fontId="0" fillId="5" borderId="25" xfId="0" applyFill="1" applyBorder="1" applyAlignment="1" applyProtection="1">
      <alignment horizontal="left"/>
    </xf>
    <xf numFmtId="4" fontId="1" fillId="5" borderId="19" xfId="0" applyNumberFormat="1" applyFont="1" applyFill="1" applyBorder="1" applyProtection="1"/>
    <xf numFmtId="4" fontId="1" fillId="5" borderId="20" xfId="0" applyNumberFormat="1" applyFont="1" applyFill="1" applyBorder="1" applyProtection="1"/>
    <xf numFmtId="0" fontId="1" fillId="5" borderId="20" xfId="0" applyFont="1" applyFill="1" applyBorder="1" applyProtection="1"/>
    <xf numFmtId="0" fontId="1" fillId="5" borderId="26" xfId="0" applyFont="1" applyFill="1" applyBorder="1" applyAlignment="1" applyProtection="1">
      <alignment horizontal="left"/>
    </xf>
    <xf numFmtId="4" fontId="0" fillId="5" borderId="32" xfId="0" applyNumberFormat="1" applyFill="1" applyBorder="1" applyAlignment="1" applyProtection="1">
      <alignment horizontal="center"/>
    </xf>
    <xf numFmtId="4" fontId="0" fillId="5" borderId="35" xfId="0" applyNumberFormat="1" applyFill="1" applyBorder="1" applyAlignment="1" applyProtection="1">
      <alignment horizontal="center"/>
    </xf>
    <xf numFmtId="166" fontId="0" fillId="5" borderId="0" xfId="1" applyNumberFormat="1" applyFont="1" applyFill="1" applyProtection="1"/>
    <xf numFmtId="9" fontId="0" fillId="5" borderId="0" xfId="0" applyNumberFormat="1" applyFill="1" applyProtection="1"/>
    <xf numFmtId="0" fontId="0" fillId="5" borderId="36" xfId="0" applyFill="1" applyBorder="1" applyProtection="1"/>
    <xf numFmtId="164" fontId="1" fillId="4" borderId="21" xfId="0" applyNumberFormat="1" applyFont="1" applyFill="1" applyBorder="1" applyAlignment="1" applyProtection="1">
      <alignment horizontal="right"/>
      <protection locked="0"/>
    </xf>
    <xf numFmtId="164" fontId="1" fillId="4" borderId="0" xfId="0" applyNumberFormat="1" applyFont="1" applyFill="1" applyBorder="1" applyAlignment="1"/>
    <xf numFmtId="0" fontId="8" fillId="0" borderId="0" xfId="0" applyFont="1"/>
    <xf numFmtId="10" fontId="9" fillId="6" borderId="21" xfId="0" applyNumberFormat="1" applyFont="1" applyFill="1" applyBorder="1" applyProtection="1"/>
    <xf numFmtId="0" fontId="1" fillId="5" borderId="33" xfId="0" applyFont="1" applyFill="1" applyBorder="1" applyProtection="1"/>
    <xf numFmtId="0" fontId="1" fillId="7" borderId="12" xfId="0" applyFont="1" applyFill="1" applyBorder="1" applyAlignment="1" applyProtection="1">
      <alignment horizontal="center"/>
    </xf>
    <xf numFmtId="0" fontId="1" fillId="7" borderId="13" xfId="0" applyFont="1" applyFill="1" applyBorder="1" applyAlignment="1" applyProtection="1">
      <alignment horizontal="center"/>
    </xf>
    <xf numFmtId="0" fontId="1" fillId="7" borderId="14" xfId="0" applyFont="1" applyFill="1" applyBorder="1" applyAlignment="1" applyProtection="1">
      <alignment horizontal="center"/>
    </xf>
    <xf numFmtId="0" fontId="1" fillId="5" borderId="29" xfId="0" applyFont="1" applyFill="1" applyBorder="1" applyAlignment="1" applyProtection="1">
      <alignment horizontal="left"/>
    </xf>
    <xf numFmtId="0" fontId="1" fillId="5" borderId="36" xfId="0" applyFont="1" applyFill="1" applyBorder="1" applyAlignment="1" applyProtection="1">
      <alignment horizontal="left"/>
    </xf>
    <xf numFmtId="0" fontId="1" fillId="5" borderId="30" xfId="0" applyFont="1" applyFill="1" applyBorder="1" applyAlignment="1" applyProtection="1">
      <alignment horizontal="left"/>
    </xf>
  </cellXfs>
  <cellStyles count="2">
    <cellStyle name="Normal" xfId="0" builtinId="0"/>
    <cellStyle name="Percent" xfId="1" builtinId="5"/>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47625</xdr:colOff>
      <xdr:row>8</xdr:row>
      <xdr:rowOff>95250</xdr:rowOff>
    </xdr:from>
    <xdr:to>
      <xdr:col>19</xdr:col>
      <xdr:colOff>123825</xdr:colOff>
      <xdr:row>8</xdr:row>
      <xdr:rowOff>95250</xdr:rowOff>
    </xdr:to>
    <xdr:cxnSp macro="">
      <xdr:nvCxnSpPr>
        <xdr:cNvPr id="2" name="Straight Arrow Connector 1">
          <a:extLst>
            <a:ext uri="{FF2B5EF4-FFF2-40B4-BE49-F238E27FC236}">
              <a16:creationId xmlns:a16="http://schemas.microsoft.com/office/drawing/2014/main" id="{8A31F820-57E1-41FB-A06A-922E9E0B6EF9}"/>
            </a:ext>
          </a:extLst>
        </xdr:cNvPr>
        <xdr:cNvCxnSpPr/>
      </xdr:nvCxnSpPr>
      <xdr:spPr>
        <a:xfrm flipH="1">
          <a:off x="2466975" y="1485900"/>
          <a:ext cx="3705225" cy="0"/>
        </a:xfrm>
        <a:prstGeom prst="straightConnector1">
          <a:avLst/>
        </a:prstGeom>
        <a:ln w="15875">
          <a:round/>
          <a:headEnd type="ova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AJ44"/>
  <sheetViews>
    <sheetView tabSelected="1" workbookViewId="0">
      <selection activeCell="D8" sqref="D8"/>
    </sheetView>
  </sheetViews>
  <sheetFormatPr defaultRowHeight="15" x14ac:dyDescent="0.25"/>
  <cols>
    <col min="1" max="1" width="2.85546875" style="4" customWidth="1"/>
    <col min="2" max="2" width="16.140625" style="4" customWidth="1"/>
    <col min="3" max="3" width="2" style="4" customWidth="1"/>
    <col min="4" max="4" width="15.28515625" style="4" customWidth="1"/>
    <col min="5" max="5" width="19.42578125" style="4" customWidth="1"/>
    <col min="6" max="6" width="16.7109375" style="4" customWidth="1"/>
    <col min="7" max="7" width="0.85546875" style="4" customWidth="1"/>
    <col min="8" max="8" width="13.42578125" style="4" customWidth="1"/>
    <col min="9" max="9" width="3.28515625" style="4" customWidth="1"/>
    <col min="10" max="10" width="11.140625" style="4" hidden="1" customWidth="1"/>
    <col min="11" max="11" width="9.140625" style="4" hidden="1" customWidth="1"/>
    <col min="12" max="12" width="11.140625" style="4" hidden="1" customWidth="1"/>
    <col min="13" max="13" width="9.140625" style="4" hidden="1" customWidth="1"/>
    <col min="14" max="14" width="6.140625" style="4" hidden="1" customWidth="1"/>
    <col min="15" max="15" width="11.28515625" style="4" hidden="1" customWidth="1"/>
    <col min="16" max="16" width="9.140625" style="5" hidden="1" customWidth="1"/>
    <col min="17" max="17" width="9.140625" style="4" hidden="1" customWidth="1"/>
    <col min="18" max="18" width="11" style="4" hidden="1" customWidth="1"/>
    <col min="19" max="19" width="0.7109375" style="4" customWidth="1"/>
    <col min="20" max="20" width="2.5703125" style="4" customWidth="1"/>
    <col min="21" max="21" width="9.140625" style="4" hidden="1" customWidth="1"/>
    <col min="22" max="22" width="11" style="4" hidden="1" customWidth="1"/>
    <col min="23" max="24" width="9.140625" style="4" hidden="1" customWidth="1"/>
    <col min="25" max="26" width="10.140625" style="4" hidden="1" customWidth="1"/>
    <col min="27" max="27" width="12.5703125" style="4" hidden="1" customWidth="1"/>
    <col min="28" max="28" width="8.5703125" style="4" bestFit="1" customWidth="1"/>
    <col min="29" max="29" width="4.28515625" style="4" customWidth="1"/>
    <col min="30" max="30" width="8.5703125" style="4" bestFit="1" customWidth="1"/>
    <col min="31" max="31" width="9.140625" style="4"/>
    <col min="32" max="32" width="3" style="4" customWidth="1"/>
    <col min="33" max="16384" width="9.140625" style="4"/>
  </cols>
  <sheetData>
    <row r="1" spans="2:36" ht="15.75" thickBot="1" x14ac:dyDescent="0.3">
      <c r="U1" s="6" t="s">
        <v>20</v>
      </c>
      <c r="V1" s="6" t="s">
        <v>21</v>
      </c>
      <c r="W1" s="6" t="s">
        <v>22</v>
      </c>
      <c r="X1" s="6" t="s">
        <v>23</v>
      </c>
    </row>
    <row r="2" spans="2:36" ht="18.75" x14ac:dyDescent="0.3">
      <c r="B2" s="7" t="s">
        <v>54</v>
      </c>
      <c r="C2" s="8"/>
      <c r="D2" s="8"/>
      <c r="E2" s="8"/>
      <c r="F2" s="8"/>
      <c r="G2" s="8"/>
      <c r="H2" s="8"/>
      <c r="O2" s="9">
        <f t="shared" ref="O2:R6" si="0">U2</f>
        <v>0</v>
      </c>
      <c r="P2" s="10">
        <f t="shared" si="0"/>
        <v>0</v>
      </c>
      <c r="Q2" s="11">
        <f t="shared" si="0"/>
        <v>0</v>
      </c>
      <c r="R2" s="12">
        <f t="shared" si="0"/>
        <v>0</v>
      </c>
      <c r="U2" s="13">
        <f>IF($E$15&lt;$D$10,0,IF($AA$2&gt;$K$16,0,IF($E$15&lt;$AA$2,($E$15-$D$10)*$L$16,($E$15-$D$10-($E$15-$AA$2))*$L$16)))</f>
        <v>0</v>
      </c>
      <c r="V2" s="13">
        <f>IF($E$19&lt;$D$10,0,IF($AA$2&gt;$K$16,0,IF($E$19&lt;$AA$2,($E$19-$D$10)*$L$16,($E$19-$D$10-($E$19-$AA$2))*$L$16)))</f>
        <v>0</v>
      </c>
      <c r="W2" s="13">
        <f>IF($E$23&lt;$D$10,0,IF($AA$2&gt;$K$16,0,IF($E$23&lt;$AA$2,($E$23-$D$10)*$L$16,($E$23-$D$10-($E$23-$AA$2))*$L$16)))</f>
        <v>0</v>
      </c>
      <c r="X2" s="13">
        <f>IF($E$27&lt;$D$10,0,IF($AA$2&gt;$K$16,0,IF($E$27&lt;$AA$2,($E$27-$D$10)*$L$16,($E$27-$D$10-($E$27-$AA$2))*$L$16)))</f>
        <v>0</v>
      </c>
      <c r="Z2" s="14">
        <v>0</v>
      </c>
      <c r="AA2" s="14">
        <f>IF(K11&lt;D10,D10,K11)</f>
        <v>20000</v>
      </c>
    </row>
    <row r="3" spans="2:36" ht="20.25" hidden="1" customHeight="1" x14ac:dyDescent="0.25">
      <c r="B3" s="15"/>
      <c r="C3" s="8"/>
      <c r="D3" s="8"/>
      <c r="E3" s="8"/>
      <c r="F3" s="8"/>
      <c r="G3" s="8"/>
      <c r="H3" s="8"/>
      <c r="J3" s="16" t="s">
        <v>0</v>
      </c>
      <c r="O3" s="17">
        <f t="shared" si="0"/>
        <v>0</v>
      </c>
      <c r="P3" s="18">
        <f t="shared" si="0"/>
        <v>0</v>
      </c>
      <c r="Q3" s="19">
        <f t="shared" si="0"/>
        <v>0</v>
      </c>
      <c r="R3" s="20">
        <f t="shared" si="0"/>
        <v>0</v>
      </c>
      <c r="U3" s="13">
        <f>IF($E$15&lt;=$AA$2,0,IF($AA$3&lt;$K$17,0,IF($E$15&lt;$AA$3,($E$15-$Z$3)*$L$17,($E$15-$Z$3-($E$15-$AA$3))*$L$17)))</f>
        <v>0</v>
      </c>
      <c r="V3" s="13">
        <f>IF($E$19&lt;=$AA$2,0,IF($AA$3&lt;$K$17,0,IF($E$19&lt;$AA$3,($E$19-$Z$3)*$L$17,($E$19-$Z$3-($E$19-$AA$3))*$L$17)))</f>
        <v>0</v>
      </c>
      <c r="W3" s="13">
        <f>IF($E$23&lt;=$AA$2,0,IF($AA$3&lt;$K$17,0,IF($E$23&lt;$AA$3,($E$23-$Z$3)*$L$17,($E$23-$Z$3-($E$23-$AA$3))*$L$17)))</f>
        <v>0</v>
      </c>
      <c r="X3" s="13">
        <f>IF($E$27&lt;=$AA$2,0,IF($AA$3&lt;$K$17,0,IF($E$27&lt;$AA$3,($E$27-$Z$3)*$L$17,($E$27-$Z$3-($E$27-$AA$3))*$L$17)))</f>
        <v>0</v>
      </c>
      <c r="Z3" s="14">
        <f>AA2+0.01</f>
        <v>20000.009999999998</v>
      </c>
      <c r="AA3" s="14">
        <f>IF(K12&lt;=D10,D10,K12-0.01)</f>
        <v>39999.99</v>
      </c>
    </row>
    <row r="4" spans="2:36" ht="24" customHeight="1" thickBot="1" x14ac:dyDescent="0.3">
      <c r="O4" s="17">
        <f t="shared" si="0"/>
        <v>0</v>
      </c>
      <c r="P4" s="18">
        <f t="shared" si="0"/>
        <v>0</v>
      </c>
      <c r="Q4" s="19">
        <f t="shared" si="0"/>
        <v>0</v>
      </c>
      <c r="R4" s="20">
        <f t="shared" si="0"/>
        <v>0</v>
      </c>
      <c r="U4" s="13">
        <f>IF($E$15&lt;=$AA$3,0,IF($AA$4&lt;$K$18,0,IF($E$15&lt;$AA$4,($E$15-$Z$4)*$L$18,($E$15-$Z$4-($E$15-$AA$4))*$L$18)))</f>
        <v>0</v>
      </c>
      <c r="V4" s="13">
        <f>IF($E$19&lt;=$AA$3,0,IF($AA$4&lt;$K$18,0,IF($E$19&lt;$AA$4,($E$19-$Z$4)*$L$18,($E$19-$Z$4-($E$19-$AA$4))*$L$18)))</f>
        <v>0</v>
      </c>
      <c r="W4" s="13">
        <f>IF($E$23&lt;=$AA$3,0,IF($AA$4&lt;$K$18,0,IF($E$23&lt;$AA$4,($E$23-$Z$4)*$L$18,($E$23-$Z$4-($E$23-$AA$4))*$L$18)))</f>
        <v>0</v>
      </c>
      <c r="X4" s="13">
        <f>IF($E$27&lt;=$AA$3,0,IF($AA$4&lt;$K$18,0,IF($E$27&lt;$AA$4,($E$27-$Z$4)*$L$18,($E$27-$Z$4-($E$27-$AA$4))*$L$18)))</f>
        <v>0</v>
      </c>
      <c r="Z4" s="14">
        <f>AA3+0.01</f>
        <v>40000</v>
      </c>
      <c r="AA4" s="14">
        <f>IF(K13&lt;=D10,D10,K13-0.01)</f>
        <v>59999.99</v>
      </c>
    </row>
    <row r="5" spans="2:36" x14ac:dyDescent="0.25">
      <c r="B5" s="21" t="s">
        <v>1</v>
      </c>
      <c r="C5" s="22"/>
      <c r="D5" s="23" t="s">
        <v>2</v>
      </c>
      <c r="E5" s="23" t="s">
        <v>3</v>
      </c>
      <c r="F5" s="24" t="s">
        <v>4</v>
      </c>
      <c r="G5" s="22"/>
      <c r="H5" s="24" t="s">
        <v>37</v>
      </c>
      <c r="I5" s="25"/>
      <c r="J5" s="26" t="s">
        <v>31</v>
      </c>
      <c r="K5" s="26"/>
      <c r="L5" s="26"/>
      <c r="M5" s="26"/>
      <c r="N5" s="26"/>
      <c r="O5" s="17">
        <f t="shared" si="0"/>
        <v>0</v>
      </c>
      <c r="P5" s="18">
        <f t="shared" si="0"/>
        <v>0</v>
      </c>
      <c r="Q5" s="19">
        <f t="shared" si="0"/>
        <v>0</v>
      </c>
      <c r="R5" s="20">
        <f t="shared" si="0"/>
        <v>0</v>
      </c>
      <c r="U5" s="28">
        <f>IF($E$15&lt;=$AA$4,0,IF($AA$5&lt;$K$19,0,IF($E$15&lt;$AA$5,($E$15-$Z$5)*$L$19,($E$15-$Z$5-($E$15-$AA$5))*$L$19)))</f>
        <v>0</v>
      </c>
      <c r="V5" s="28">
        <f>IF($E$19&lt;=$AA$4,0,IF($AA$5&lt;$K$19,0,IF($E$19&lt;$AA$5,($E$19-$Z$5)*$L$19,($E$19-$Z$5-($E$19-$AA$5))*$L$19)))</f>
        <v>0</v>
      </c>
      <c r="W5" s="28">
        <f>IF($E$23&lt;=$AA$4,0,IF($AA$5&lt;$K$19,0,IF($E$23&lt;$AA$5,($E$23-$Z$5)*$L$19,($E$23-$Z$5-($E$23-$AA$5))*$L$19)))</f>
        <v>0</v>
      </c>
      <c r="X5" s="28">
        <f>IF($E$27&lt;=$AA$4,0,IF($AA$5&lt;$K$19,0,IF($E$27&lt;$AA$5,($E$27-$Z$5)*$L$19,($E$27-$Z$5-($E$27-$AA$5))*$L$19)))</f>
        <v>0</v>
      </c>
      <c r="Y5" s="29"/>
      <c r="Z5" s="30">
        <f>AA4+0.01</f>
        <v>60000</v>
      </c>
      <c r="AA5" s="30">
        <f>IF(K14&lt;=D10,D10,K14-0.01)</f>
        <v>79999.990000000005</v>
      </c>
      <c r="AB5" s="27" t="s">
        <v>38</v>
      </c>
      <c r="AC5" s="29"/>
      <c r="AD5" s="29"/>
      <c r="AE5" s="29"/>
      <c r="AF5" s="29"/>
      <c r="AG5" s="29"/>
      <c r="AH5" s="29"/>
      <c r="AI5" s="29"/>
    </row>
    <row r="6" spans="2:36" ht="15.75" thickBot="1" x14ac:dyDescent="0.3">
      <c r="B6" s="31" t="s">
        <v>5</v>
      </c>
      <c r="C6" s="32"/>
      <c r="D6" s="33"/>
      <c r="E6" s="33" t="s">
        <v>6</v>
      </c>
      <c r="F6" s="34"/>
      <c r="G6" s="32"/>
      <c r="H6" s="34" t="s">
        <v>7</v>
      </c>
      <c r="I6" s="25"/>
      <c r="J6" s="35"/>
      <c r="K6" s="35"/>
      <c r="L6" s="35"/>
      <c r="M6" s="35"/>
      <c r="O6" s="17">
        <f t="shared" si="0"/>
        <v>0</v>
      </c>
      <c r="P6" s="18">
        <f t="shared" si="0"/>
        <v>0</v>
      </c>
      <c r="Q6" s="19">
        <f t="shared" si="0"/>
        <v>0</v>
      </c>
      <c r="R6" s="20">
        <f t="shared" si="0"/>
        <v>0</v>
      </c>
      <c r="U6" s="13">
        <f>IF($E$15&lt;$D$10,0,IF(($E$15&lt;$K$19),0,IF($D$10&gt;$K$19,($E$15-$D$10)*$L$20,($E$15-$K$19)*$L$20)))</f>
        <v>0</v>
      </c>
      <c r="V6" s="13">
        <f>IF($E$19&lt;$D$10,0,IF(($E$19&lt;$K$19),0,IF($D$10&gt;$K$19,($E$19-$D$10)*$L$20,($E$19-$K$19)*$L$20)))</f>
        <v>0</v>
      </c>
      <c r="W6" s="13">
        <f>IF($E$23&lt;$D$10,0,IF(($E$23&lt;$K$19),0,IF($D$10&gt;$K$19,($E$23-$D$10)*$L$20,($E$23-$K$19)*$L$20)))</f>
        <v>0</v>
      </c>
      <c r="X6" s="13">
        <f>IF($E$27&lt;$D$10,0,IF(($E$27&lt;$K$19),0,IF($D$10&gt;$K$19,($E$27-$D$10)*$L$20,($E$27-$K$19)*$L$20)))</f>
        <v>0</v>
      </c>
      <c r="Z6" s="14">
        <f>AA5+0.01</f>
        <v>80000</v>
      </c>
      <c r="AA6" s="14"/>
    </row>
    <row r="7" spans="2:36" ht="4.5" customHeight="1" thickBot="1" x14ac:dyDescent="0.3">
      <c r="B7" s="36"/>
      <c r="C7" s="37"/>
      <c r="D7" s="37"/>
      <c r="E7" s="37"/>
      <c r="F7" s="38"/>
      <c r="G7" s="39"/>
      <c r="H7" s="40"/>
      <c r="J7" s="35"/>
      <c r="K7" s="35"/>
      <c r="L7" s="35"/>
      <c r="M7" s="35"/>
      <c r="O7" s="41">
        <f>SUM(O2:O6)</f>
        <v>0</v>
      </c>
      <c r="P7" s="42">
        <f>SUM(P2:P6)</f>
        <v>0</v>
      </c>
      <c r="Q7" s="43">
        <f>SUM(Q2:Q6)</f>
        <v>0</v>
      </c>
      <c r="R7" s="44">
        <f>SUM(R2:R6)</f>
        <v>0</v>
      </c>
    </row>
    <row r="8" spans="2:36" ht="15.75" thickBot="1" x14ac:dyDescent="0.3">
      <c r="B8" s="45" t="s">
        <v>30</v>
      </c>
      <c r="C8" s="37"/>
      <c r="D8" s="3">
        <v>30000</v>
      </c>
      <c r="E8" s="37"/>
      <c r="F8" s="38"/>
      <c r="G8" s="37"/>
      <c r="H8" s="38"/>
      <c r="I8" s="25"/>
    </row>
    <row r="9" spans="2:36" ht="15.75" hidden="1" thickBot="1" x14ac:dyDescent="0.3">
      <c r="B9" s="45" t="s">
        <v>47</v>
      </c>
      <c r="C9" s="37"/>
      <c r="D9" s="142" t="s">
        <v>49</v>
      </c>
      <c r="E9" s="37"/>
      <c r="F9" s="38"/>
      <c r="G9" s="37"/>
      <c r="H9" s="38"/>
      <c r="I9" s="25"/>
      <c r="R9" s="47"/>
      <c r="AB9" s="143" t="s">
        <v>50</v>
      </c>
      <c r="AC9" s="143"/>
      <c r="AD9" s="143"/>
      <c r="AE9" s="143"/>
      <c r="AF9" s="143"/>
      <c r="AG9" s="143"/>
      <c r="AH9" s="29"/>
    </row>
    <row r="10" spans="2:36" ht="15.75" hidden="1" thickBot="1" x14ac:dyDescent="0.3">
      <c r="C10" s="37"/>
      <c r="D10" s="46">
        <v>0</v>
      </c>
      <c r="E10" s="37"/>
      <c r="F10" s="38"/>
      <c r="G10" s="37"/>
      <c r="H10" s="38"/>
      <c r="I10" s="25"/>
      <c r="J10" s="48" t="s">
        <v>13</v>
      </c>
      <c r="R10" s="47"/>
    </row>
    <row r="11" spans="2:36" x14ac:dyDescent="0.25">
      <c r="B11" s="36"/>
      <c r="C11" s="37"/>
      <c r="D11" s="49"/>
      <c r="E11" s="37"/>
      <c r="F11" s="38"/>
      <c r="G11" s="37"/>
      <c r="H11" s="38"/>
      <c r="J11" s="50" t="s">
        <v>14</v>
      </c>
      <c r="K11" s="51">
        <v>20000</v>
      </c>
      <c r="R11" s="47"/>
    </row>
    <row r="12" spans="2:36" x14ac:dyDescent="0.25">
      <c r="B12" s="52" t="s">
        <v>39</v>
      </c>
      <c r="C12" s="37"/>
      <c r="D12" s="53">
        <f>D8/12</f>
        <v>2500</v>
      </c>
      <c r="E12" s="1"/>
      <c r="F12" s="54"/>
      <c r="G12" s="37"/>
      <c r="H12" s="54"/>
      <c r="J12" s="55" t="s">
        <v>15</v>
      </c>
      <c r="K12" s="56">
        <v>40000</v>
      </c>
      <c r="O12" s="126">
        <f>IF(J25&lt;=E29,IF(L25&gt;=E29,E29*M25-F33,0),0)</f>
        <v>-15000</v>
      </c>
      <c r="P12" s="127">
        <f>IF(O12&gt;=0,O12,0)</f>
        <v>0</v>
      </c>
      <c r="Q12" s="128"/>
      <c r="R12" s="129"/>
      <c r="AB12" s="147" t="s">
        <v>33</v>
      </c>
      <c r="AC12" s="148"/>
      <c r="AD12" s="149"/>
      <c r="AE12" s="57" t="s">
        <v>10</v>
      </c>
      <c r="AG12" s="147" t="s">
        <v>34</v>
      </c>
      <c r="AH12" s="148"/>
      <c r="AI12" s="149"/>
      <c r="AJ12" s="57" t="s">
        <v>10</v>
      </c>
    </row>
    <row r="13" spans="2:36" x14ac:dyDescent="0.25">
      <c r="B13" s="52" t="s">
        <v>40</v>
      </c>
      <c r="C13" s="37"/>
      <c r="D13" s="53">
        <f>D12</f>
        <v>2500</v>
      </c>
      <c r="E13" s="1"/>
      <c r="F13" s="54"/>
      <c r="G13" s="37"/>
      <c r="H13" s="58"/>
      <c r="J13" s="55" t="s">
        <v>16</v>
      </c>
      <c r="K13" s="56">
        <v>60000</v>
      </c>
      <c r="O13" s="130">
        <f>IF(J26&lt;=E29,IF(L26&gt;=E29,E29*M26-F33,0),0)</f>
        <v>0</v>
      </c>
      <c r="P13" s="131">
        <f t="shared" ref="P13:P16" si="1">IF(O13&gt;=0,O13,0)</f>
        <v>0</v>
      </c>
      <c r="Q13" s="37"/>
      <c r="R13" s="132"/>
      <c r="AB13" s="59">
        <v>0</v>
      </c>
      <c r="AC13" s="60"/>
      <c r="AD13" s="61">
        <v>19999.990000000002</v>
      </c>
      <c r="AE13" s="62">
        <v>0</v>
      </c>
      <c r="AG13" s="59">
        <v>0</v>
      </c>
      <c r="AH13" s="60" t="s">
        <v>11</v>
      </c>
      <c r="AI13" s="61">
        <v>79999.990000000005</v>
      </c>
      <c r="AJ13" s="62">
        <v>0.25</v>
      </c>
    </row>
    <row r="14" spans="2:36" ht="15.75" thickBot="1" x14ac:dyDescent="0.3">
      <c r="B14" s="52" t="s">
        <v>41</v>
      </c>
      <c r="C14" s="37"/>
      <c r="D14" s="53">
        <f t="shared" ref="D14:D18" si="2">D13</f>
        <v>2500</v>
      </c>
      <c r="E14" s="2"/>
      <c r="F14" s="38"/>
      <c r="G14" s="37"/>
      <c r="H14" s="63"/>
      <c r="J14" s="64" t="s">
        <v>17</v>
      </c>
      <c r="K14" s="65">
        <v>80000</v>
      </c>
      <c r="O14" s="130">
        <f>IF(J27&lt;=E29,IF(L27&gt;=E29,E29*M27-F33,0),0)</f>
        <v>0</v>
      </c>
      <c r="P14" s="131">
        <f t="shared" si="1"/>
        <v>0</v>
      </c>
      <c r="Q14" s="37"/>
      <c r="R14" s="132"/>
      <c r="AB14" s="59">
        <v>20000</v>
      </c>
      <c r="AC14" s="60" t="s">
        <v>32</v>
      </c>
      <c r="AD14" s="61">
        <v>39999.99</v>
      </c>
      <c r="AE14" s="62">
        <v>0.1</v>
      </c>
      <c r="AG14" s="59">
        <v>80000</v>
      </c>
      <c r="AH14" s="60" t="s">
        <v>11</v>
      </c>
      <c r="AI14" s="61">
        <v>89999.99</v>
      </c>
      <c r="AJ14" s="62">
        <v>0.3</v>
      </c>
    </row>
    <row r="15" spans="2:36" ht="15.75" thickBot="1" x14ac:dyDescent="0.3">
      <c r="B15" s="66" t="s">
        <v>20</v>
      </c>
      <c r="C15" s="37"/>
      <c r="D15" s="67"/>
      <c r="E15" s="68">
        <f>SUM(E12:E14)</f>
        <v>0</v>
      </c>
      <c r="F15" s="69">
        <f>+O7</f>
        <v>0</v>
      </c>
      <c r="G15" s="37"/>
      <c r="H15" s="106" t="s">
        <v>45</v>
      </c>
      <c r="O15" s="130">
        <f>IF(J28&lt;=E29,IF(L28&gt;=E29,E29*M28-F33,0),0)</f>
        <v>0</v>
      </c>
      <c r="P15" s="131">
        <f t="shared" si="1"/>
        <v>0</v>
      </c>
      <c r="Q15" s="37"/>
      <c r="R15" s="132"/>
      <c r="V15" s="70"/>
      <c r="AB15" s="59">
        <v>40000</v>
      </c>
      <c r="AC15" s="60" t="s">
        <v>32</v>
      </c>
      <c r="AD15" s="61">
        <v>59999.99</v>
      </c>
      <c r="AE15" s="62">
        <v>0.2</v>
      </c>
      <c r="AG15" s="59">
        <v>90000</v>
      </c>
      <c r="AH15" s="60" t="s">
        <v>11</v>
      </c>
      <c r="AI15" s="61">
        <v>99999.99</v>
      </c>
      <c r="AJ15" s="62">
        <v>0.35</v>
      </c>
    </row>
    <row r="16" spans="2:36" x14ac:dyDescent="0.25">
      <c r="B16" s="52" t="s">
        <v>42</v>
      </c>
      <c r="C16" s="37"/>
      <c r="D16" s="53">
        <f>D14</f>
        <v>2500</v>
      </c>
      <c r="E16" s="1">
        <v>0</v>
      </c>
      <c r="F16" s="71"/>
      <c r="G16" s="37"/>
      <c r="H16" s="71"/>
      <c r="I16" s="13"/>
      <c r="J16" s="72">
        <v>0</v>
      </c>
      <c r="K16" s="73">
        <f>+K11-0.01</f>
        <v>19999.990000000002</v>
      </c>
      <c r="L16" s="74">
        <v>0</v>
      </c>
      <c r="O16" s="130">
        <f>IF(E29&gt;=L29,E29*M29-F33,0)</f>
        <v>0</v>
      </c>
      <c r="P16" s="131">
        <f t="shared" si="1"/>
        <v>0</v>
      </c>
      <c r="Q16" s="37"/>
      <c r="R16" s="132"/>
      <c r="Y16" s="75"/>
      <c r="AB16" s="59">
        <v>60000</v>
      </c>
      <c r="AC16" s="60" t="s">
        <v>32</v>
      </c>
      <c r="AD16" s="61">
        <v>79999.990000000005</v>
      </c>
      <c r="AE16" s="62">
        <v>0.3</v>
      </c>
      <c r="AG16" s="59"/>
      <c r="AH16" s="60" t="s">
        <v>12</v>
      </c>
      <c r="AI16" s="61">
        <v>100000</v>
      </c>
      <c r="AJ16" s="62">
        <v>0.4</v>
      </c>
    </row>
    <row r="17" spans="2:31" x14ac:dyDescent="0.25">
      <c r="B17" s="52" t="s">
        <v>43</v>
      </c>
      <c r="C17" s="37"/>
      <c r="D17" s="53">
        <f t="shared" si="2"/>
        <v>2500</v>
      </c>
      <c r="E17" s="1">
        <v>0</v>
      </c>
      <c r="F17" s="71"/>
      <c r="G17" s="37"/>
      <c r="H17" s="58"/>
      <c r="J17" s="76">
        <f>+K11</f>
        <v>20000</v>
      </c>
      <c r="K17" s="77">
        <f>+K12-0.01</f>
        <v>39999.99</v>
      </c>
      <c r="L17" s="78">
        <v>0.1</v>
      </c>
      <c r="O17" s="133">
        <f>SUM(O12:O16)</f>
        <v>-15000</v>
      </c>
      <c r="P17" s="134">
        <f>SUM(P12:P16)</f>
        <v>0</v>
      </c>
      <c r="Q17" s="135"/>
      <c r="R17" s="136"/>
      <c r="AB17" s="59">
        <v>80000</v>
      </c>
      <c r="AC17" s="60"/>
      <c r="AD17" s="79" t="s">
        <v>18</v>
      </c>
      <c r="AE17" s="62">
        <v>0.4</v>
      </c>
    </row>
    <row r="18" spans="2:31" ht="15.75" thickBot="1" x14ac:dyDescent="0.3">
      <c r="B18" s="52" t="s">
        <v>44</v>
      </c>
      <c r="C18" s="37"/>
      <c r="D18" s="53">
        <f t="shared" si="2"/>
        <v>2500</v>
      </c>
      <c r="E18" s="2">
        <v>0</v>
      </c>
      <c r="F18" s="38"/>
      <c r="G18" s="37"/>
      <c r="H18" s="63"/>
      <c r="J18" s="76">
        <f>+K12</f>
        <v>40000</v>
      </c>
      <c r="K18" s="77">
        <f>+K13-0.01</f>
        <v>59999.99</v>
      </c>
      <c r="L18" s="78">
        <v>0.2</v>
      </c>
      <c r="R18" s="47"/>
    </row>
    <row r="19" spans="2:31" ht="15.75" thickBot="1" x14ac:dyDescent="0.3">
      <c r="B19" s="66" t="s">
        <v>21</v>
      </c>
      <c r="C19" s="37"/>
      <c r="D19" s="67"/>
      <c r="E19" s="68">
        <f>SUM(E16:E18)</f>
        <v>0</v>
      </c>
      <c r="F19" s="69">
        <f>+P7</f>
        <v>0</v>
      </c>
      <c r="G19" s="37"/>
      <c r="H19" s="106" t="s">
        <v>46</v>
      </c>
      <c r="J19" s="76">
        <f>+K13</f>
        <v>60000</v>
      </c>
      <c r="K19" s="77">
        <f>+K14-0.01</f>
        <v>79999.990000000005</v>
      </c>
      <c r="L19" s="78">
        <v>0.3</v>
      </c>
      <c r="P19" s="137" t="s">
        <v>49</v>
      </c>
      <c r="R19" s="47"/>
      <c r="AB19" s="16"/>
    </row>
    <row r="20" spans="2:31" hidden="1" x14ac:dyDescent="0.25">
      <c r="B20" s="52" t="s">
        <v>24</v>
      </c>
      <c r="C20" s="37"/>
      <c r="D20" s="53"/>
      <c r="E20" s="1"/>
      <c r="F20" s="71"/>
      <c r="G20" s="37"/>
      <c r="H20" s="58"/>
      <c r="J20" s="80">
        <f>+K14</f>
        <v>80000</v>
      </c>
      <c r="K20" s="81" t="s">
        <v>18</v>
      </c>
      <c r="L20" s="82">
        <v>0.4</v>
      </c>
      <c r="P20" s="138" t="s">
        <v>48</v>
      </c>
      <c r="R20" s="47"/>
    </row>
    <row r="21" spans="2:31" hidden="1" x14ac:dyDescent="0.25">
      <c r="B21" s="52" t="s">
        <v>25</v>
      </c>
      <c r="C21" s="37"/>
      <c r="D21" s="53"/>
      <c r="E21" s="1"/>
      <c r="F21" s="71"/>
      <c r="G21" s="37"/>
      <c r="H21" s="58"/>
      <c r="R21" s="47"/>
    </row>
    <row r="22" spans="2:31" ht="15.75" hidden="1" thickBot="1" x14ac:dyDescent="0.3">
      <c r="B22" s="52" t="s">
        <v>26</v>
      </c>
      <c r="C22" s="37"/>
      <c r="D22" s="53"/>
      <c r="E22" s="2"/>
      <c r="F22" s="38"/>
      <c r="G22" s="37"/>
      <c r="H22" s="63"/>
      <c r="J22" s="16" t="s">
        <v>8</v>
      </c>
      <c r="T22" s="83"/>
    </row>
    <row r="23" spans="2:31" ht="15.75" hidden="1" thickBot="1" x14ac:dyDescent="0.3">
      <c r="B23" s="66" t="s">
        <v>22</v>
      </c>
      <c r="C23" s="37"/>
      <c r="D23" s="67"/>
      <c r="E23" s="68">
        <f>SUM(E20:E22)</f>
        <v>0</v>
      </c>
      <c r="F23" s="69">
        <f>+Q7</f>
        <v>0</v>
      </c>
      <c r="G23" s="37"/>
      <c r="H23" s="106" t="s">
        <v>35</v>
      </c>
      <c r="J23" s="84" t="s">
        <v>9</v>
      </c>
      <c r="K23" s="85"/>
      <c r="L23" s="86"/>
      <c r="M23" s="87" t="s">
        <v>10</v>
      </c>
    </row>
    <row r="24" spans="2:31" hidden="1" x14ac:dyDescent="0.25">
      <c r="B24" s="52" t="s">
        <v>27</v>
      </c>
      <c r="C24" s="37"/>
      <c r="D24" s="53"/>
      <c r="E24" s="1"/>
      <c r="F24" s="71"/>
      <c r="G24" s="37"/>
      <c r="H24" s="58"/>
      <c r="J24" s="88"/>
      <c r="K24" s="89"/>
      <c r="L24" s="89"/>
      <c r="M24" s="90"/>
    </row>
    <row r="25" spans="2:31" hidden="1" x14ac:dyDescent="0.25">
      <c r="B25" s="52" t="s">
        <v>28</v>
      </c>
      <c r="C25" s="37"/>
      <c r="D25" s="53"/>
      <c r="E25" s="1"/>
      <c r="F25" s="71"/>
      <c r="G25" s="37"/>
      <c r="H25" s="58"/>
      <c r="J25" s="91">
        <v>0</v>
      </c>
      <c r="K25" s="92" t="s">
        <v>11</v>
      </c>
      <c r="L25" s="93">
        <v>80000</v>
      </c>
      <c r="M25" s="94">
        <f>IF($D$9="YES",P25,O25)</f>
        <v>0.25</v>
      </c>
      <c r="N25" s="140">
        <f>+M25</f>
        <v>0.25</v>
      </c>
      <c r="O25" s="139">
        <v>0.25</v>
      </c>
      <c r="P25" s="139">
        <v>0.25</v>
      </c>
    </row>
    <row r="26" spans="2:31" ht="21.75" hidden="1" customHeight="1" thickBot="1" x14ac:dyDescent="0.3">
      <c r="B26" s="52" t="s">
        <v>29</v>
      </c>
      <c r="C26" s="37"/>
      <c r="D26" s="53"/>
      <c r="E26" s="2"/>
      <c r="F26" s="38"/>
      <c r="G26" s="37"/>
      <c r="H26" s="63"/>
      <c r="J26" s="91">
        <v>80000.009999999995</v>
      </c>
      <c r="K26" s="92" t="s">
        <v>11</v>
      </c>
      <c r="L26" s="93">
        <v>90000</v>
      </c>
      <c r="M26" s="94">
        <f>IF($D$9="YES",P26,O26)</f>
        <v>0.3</v>
      </c>
      <c r="N26" s="139">
        <f>+M26+2.5%</f>
        <v>0.32500000000000001</v>
      </c>
      <c r="O26" s="139">
        <v>0.3</v>
      </c>
      <c r="P26" s="139">
        <v>0.32500000000000001</v>
      </c>
      <c r="AB26" s="122"/>
      <c r="AC26" s="123" t="s">
        <v>12</v>
      </c>
      <c r="AD26" s="124">
        <v>360000</v>
      </c>
      <c r="AE26" s="125">
        <v>0.4</v>
      </c>
    </row>
    <row r="27" spans="2:31" ht="13.5" hidden="1" customHeight="1" thickBot="1" x14ac:dyDescent="0.3">
      <c r="B27" s="66" t="s">
        <v>23</v>
      </c>
      <c r="C27" s="37"/>
      <c r="D27" s="53"/>
      <c r="E27" s="68">
        <f>SUM(E24:E26)</f>
        <v>0</v>
      </c>
      <c r="F27" s="69">
        <f>+R7</f>
        <v>0</v>
      </c>
      <c r="G27" s="37"/>
      <c r="H27" s="106" t="s">
        <v>36</v>
      </c>
      <c r="J27" s="91">
        <v>90000.01</v>
      </c>
      <c r="K27" s="92" t="s">
        <v>11</v>
      </c>
      <c r="L27" s="93">
        <v>100000</v>
      </c>
      <c r="M27" s="94">
        <f>IF($D$9="YES",P27,O27)</f>
        <v>0.35</v>
      </c>
      <c r="N27" s="139">
        <f>+M27+2.5%</f>
        <v>0.375</v>
      </c>
      <c r="O27" s="139">
        <v>0.35</v>
      </c>
      <c r="P27" s="139">
        <v>0.375</v>
      </c>
    </row>
    <row r="28" spans="2:31" ht="10.5" customHeight="1" thickBot="1" x14ac:dyDescent="0.3">
      <c r="B28" s="95"/>
      <c r="C28" s="55"/>
      <c r="D28" s="49"/>
      <c r="E28" s="37"/>
      <c r="F28" s="71"/>
      <c r="G28" s="37"/>
      <c r="H28" s="58"/>
      <c r="J28" s="91">
        <f>L27+0.01</f>
        <v>100000.01</v>
      </c>
      <c r="K28" s="92" t="s">
        <v>11</v>
      </c>
      <c r="L28" s="93">
        <v>100000.01</v>
      </c>
      <c r="M28" s="94">
        <f>IF($D$9="YES",P28,O28)</f>
        <v>0.4</v>
      </c>
      <c r="N28" s="139">
        <f>+M28+2.5%</f>
        <v>0.42500000000000004</v>
      </c>
      <c r="O28" s="139">
        <v>0.4</v>
      </c>
      <c r="P28" s="139">
        <v>0.42500000000000004</v>
      </c>
    </row>
    <row r="29" spans="2:31" ht="15.75" thickBot="1" x14ac:dyDescent="0.3">
      <c r="B29" s="96"/>
      <c r="C29" s="37"/>
      <c r="D29" s="97">
        <f>SUM(D12:D19)</f>
        <v>15000</v>
      </c>
      <c r="E29" s="98">
        <f>+E15+E19</f>
        <v>0</v>
      </c>
      <c r="F29" s="99">
        <f>SUM(F12:F19)</f>
        <v>0</v>
      </c>
      <c r="G29" s="37"/>
      <c r="H29" s="71"/>
      <c r="J29" s="100"/>
      <c r="K29" s="101" t="s">
        <v>12</v>
      </c>
      <c r="L29" s="93">
        <v>100000.02</v>
      </c>
      <c r="M29" s="94">
        <f>IF($D$9="YES",P29,O29)</f>
        <v>0.4</v>
      </c>
      <c r="N29" s="139">
        <f>+M29+2.5%</f>
        <v>0.42500000000000004</v>
      </c>
      <c r="O29" s="139">
        <v>0.4</v>
      </c>
      <c r="P29" s="139">
        <v>0.42500000000000004</v>
      </c>
    </row>
    <row r="30" spans="2:31" ht="15.75" thickBot="1" x14ac:dyDescent="0.3">
      <c r="B30" s="102"/>
      <c r="C30" s="37"/>
      <c r="D30" s="37"/>
      <c r="E30" s="37"/>
      <c r="F30" s="103"/>
      <c r="G30" s="37"/>
      <c r="H30" s="71"/>
      <c r="N30" s="5"/>
    </row>
    <row r="31" spans="2:31" hidden="1" x14ac:dyDescent="0.25">
      <c r="B31" s="104"/>
      <c r="C31" s="37"/>
      <c r="D31" s="103"/>
      <c r="E31" s="37"/>
      <c r="F31" s="105"/>
      <c r="G31" s="37"/>
      <c r="H31" s="106"/>
      <c r="N31" s="5"/>
    </row>
    <row r="32" spans="2:31" ht="15.75" hidden="1" thickBot="1" x14ac:dyDescent="0.3">
      <c r="B32" s="102"/>
      <c r="C32" s="37"/>
      <c r="D32" s="37"/>
      <c r="E32" s="37"/>
      <c r="F32" s="103"/>
      <c r="G32" s="37"/>
      <c r="H32" s="54"/>
      <c r="N32" s="5"/>
    </row>
    <row r="33" spans="2:14" ht="19.5" thickBot="1" x14ac:dyDescent="0.35">
      <c r="B33" s="146" t="s">
        <v>52</v>
      </c>
      <c r="C33" s="107"/>
      <c r="D33" s="108"/>
      <c r="E33" s="109"/>
      <c r="F33" s="110">
        <f>+F29+D29+F31</f>
        <v>15000</v>
      </c>
      <c r="G33" s="37"/>
      <c r="H33" s="54"/>
      <c r="I33" s="13"/>
      <c r="N33" s="5"/>
    </row>
    <row r="34" spans="2:14" ht="19.5" hidden="1" thickBot="1" x14ac:dyDescent="0.35">
      <c r="B34" s="111"/>
      <c r="C34" s="112"/>
      <c r="D34" s="113" t="s">
        <v>19</v>
      </c>
      <c r="E34" s="112"/>
      <c r="F34" s="114">
        <f>+IF(E29&gt;0,F33/E29,100%)</f>
        <v>1</v>
      </c>
      <c r="G34" s="37"/>
      <c r="H34" s="54"/>
      <c r="I34" s="13"/>
      <c r="N34" s="5"/>
    </row>
    <row r="35" spans="2:14" ht="8.25" customHeight="1" thickBot="1" x14ac:dyDescent="0.3">
      <c r="B35" s="111"/>
      <c r="C35" s="112"/>
      <c r="D35" s="112"/>
      <c r="E35" s="112"/>
      <c r="F35" s="115"/>
      <c r="G35" s="115"/>
      <c r="H35" s="116"/>
      <c r="N35" s="5"/>
    </row>
    <row r="36" spans="2:14" ht="3.75" customHeight="1" thickBot="1" x14ac:dyDescent="0.3">
      <c r="B36" s="37"/>
      <c r="C36" s="37"/>
      <c r="D36" s="37"/>
      <c r="E36" s="37"/>
      <c r="F36" s="37"/>
      <c r="G36" s="37"/>
      <c r="H36" s="37"/>
    </row>
    <row r="37" spans="2:14" ht="15.75" thickBot="1" x14ac:dyDescent="0.3">
      <c r="B37" s="150" t="s">
        <v>56</v>
      </c>
      <c r="C37" s="151"/>
      <c r="D37" s="151"/>
      <c r="E37" s="152"/>
      <c r="F37" s="119">
        <f>P17</f>
        <v>0</v>
      </c>
      <c r="H37" s="16" t="s">
        <v>55</v>
      </c>
    </row>
    <row r="38" spans="2:14" ht="3.75" customHeight="1" thickBot="1" x14ac:dyDescent="0.3">
      <c r="F38" s="120"/>
    </row>
    <row r="39" spans="2:14" ht="19.5" thickBot="1" x14ac:dyDescent="0.35">
      <c r="B39" s="117" t="s">
        <v>53</v>
      </c>
      <c r="C39" s="141"/>
      <c r="D39" s="141"/>
      <c r="E39" s="118"/>
      <c r="F39" s="110">
        <f>F29+D29+F37</f>
        <v>15000</v>
      </c>
    </row>
    <row r="40" spans="2:14" ht="3.75" customHeight="1" thickBot="1" x14ac:dyDescent="0.3">
      <c r="F40" s="121"/>
    </row>
    <row r="41" spans="2:14" ht="16.5" thickBot="1" x14ac:dyDescent="0.3">
      <c r="D41" s="117" t="s">
        <v>19</v>
      </c>
      <c r="E41" s="118"/>
      <c r="F41" s="145">
        <f>IFERROR(F39/E29,0)</f>
        <v>0</v>
      </c>
    </row>
    <row r="44" spans="2:14" x14ac:dyDescent="0.25">
      <c r="B44" s="144" t="s">
        <v>51</v>
      </c>
    </row>
  </sheetData>
  <sheetProtection algorithmName="SHA-512" hashValue="E5DPMTFFwMZw3a4BQkEGFhGkIs3cH759U7EblvcU/ee7BHt8RSbXgTqHZX7vrEckSACJMj3t87F1ifcmAGvsdA==" saltValue="wQ8r5UqwD33NgERnBpXx8g==" spinCount="100000" sheet="1" selectLockedCells="1"/>
  <protectedRanges>
    <protectedRange sqref="D12:E27 D8:D10" name="Range1"/>
  </protectedRanges>
  <mergeCells count="3">
    <mergeCell ref="AG12:AI12"/>
    <mergeCell ref="AB12:AD12"/>
    <mergeCell ref="B37:E37"/>
  </mergeCells>
  <dataValidations count="1">
    <dataValidation type="list" allowBlank="1" showInputMessage="1" showErrorMessage="1" sqref="D9:D10" xr:uid="{2B77719F-4046-4E23-85CB-04B914FB3F33}">
      <formula1>$P$19:$P$20</formula1>
    </dataValidation>
  </dataValidations>
  <pageMargins left="0.70866141732283472" right="0.70866141732283472" top="0.74803149606299213" bottom="0.74803149606299213" header="0.31496062992125984" footer="0.31496062992125984"/>
  <pageSetup paperSize="9" scale="96" orientation="landscape"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Perm Scheme Calculator</vt:lpstr>
      <vt:lpstr>'Perm Scheme Calculator'!Print_Area</vt:lpstr>
    </vt:vector>
  </TitlesOfParts>
  <Company>Investigo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Scott.Beckson</dc:creator>
  <cp:lastModifiedBy>Bhavesh Dhanak</cp:lastModifiedBy>
  <cp:lastPrinted>2015-07-09T09:34:36Z</cp:lastPrinted>
  <dcterms:created xsi:type="dcterms:W3CDTF">2014-07-25T11:43:25Z</dcterms:created>
  <dcterms:modified xsi:type="dcterms:W3CDTF">2021-09-02T17:15:27Z</dcterms:modified>
</cp:coreProperties>
</file>